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snsfiler01\Dfs-Users-01\Users_home_SSP\almmcl\Desktop\Serviceföretagen\Städtimmen\"/>
    </mc:Choice>
  </mc:AlternateContent>
  <bookViews>
    <workbookView xWindow="120" yWindow="180" windowWidth="19440" windowHeight="11295"/>
  </bookViews>
  <sheets>
    <sheet name="Blad1" sheetId="1" r:id="rId1"/>
    <sheet name="Blad2" sheetId="2" r:id="rId2"/>
    <sheet name="Blad3" sheetId="3" r:id="rId3"/>
  </sheets>
  <calcPr calcId="171027"/>
</workbook>
</file>

<file path=xl/calcChain.xml><?xml version="1.0" encoding="utf-8"?>
<calcChain xmlns="http://schemas.openxmlformats.org/spreadsheetml/2006/main">
  <c r="D24" i="1" l="1"/>
  <c r="D23" i="1"/>
  <c r="B20" i="1" l="1"/>
  <c r="C20" i="1"/>
  <c r="C7" i="1" l="1"/>
  <c r="C8" i="1" s="1"/>
  <c r="B7" i="1"/>
  <c r="B8" i="1" s="1"/>
  <c r="C11" i="1" l="1"/>
  <c r="C10" i="1"/>
  <c r="C9" i="1"/>
  <c r="C12" i="1" l="1"/>
  <c r="E19" i="1" l="1"/>
  <c r="C16" i="1"/>
  <c r="C15" i="1"/>
  <c r="C17" i="1"/>
  <c r="C18" i="1"/>
  <c r="C14" i="1"/>
  <c r="C30" i="1" l="1"/>
  <c r="B11" i="1"/>
  <c r="B9" i="1" l="1"/>
  <c r="B10" i="1"/>
  <c r="B12" i="1" l="1"/>
  <c r="B18" i="1" l="1"/>
  <c r="D19" i="1"/>
  <c r="B17" i="1"/>
  <c r="B16" i="1"/>
  <c r="B15" i="1"/>
  <c r="B14" i="1"/>
  <c r="B30" i="1"/>
  <c r="D16" i="1" l="1"/>
</calcChain>
</file>

<file path=xl/sharedStrings.xml><?xml version="1.0" encoding="utf-8"?>
<sst xmlns="http://schemas.openxmlformats.org/spreadsheetml/2006/main" count="34" uniqueCount="34">
  <si>
    <t xml:space="preserve">Utgiftsposter </t>
  </si>
  <si>
    <t>Ingångslön*</t>
  </si>
  <si>
    <t xml:space="preserve">Lön (per timme) </t>
  </si>
  <si>
    <t xml:space="preserve">Semesterersättning 13,5 %  </t>
  </si>
  <si>
    <t>Sociala kostnader 31,42 %</t>
  </si>
  <si>
    <t xml:space="preserve">Summa </t>
  </si>
  <si>
    <t xml:space="preserve">* Ingångslön = Lägstlön enligt kollektivavtal för anställd fyllda 20 år. Eventuella undantag i form av lönebidrag eller liknande ej medräknat.  </t>
  </si>
  <si>
    <t>Kostnadsberäkning städ- och servicebranschen</t>
  </si>
  <si>
    <t xml:space="preserve">Lönesumma </t>
  </si>
  <si>
    <t xml:space="preserve">Moms med 25 % är ej inkluderat i ovanstående kalkyl. </t>
  </si>
  <si>
    <t xml:space="preserve">Kostnadsanslag utöver ovanstående fasta utgifter nedan: </t>
  </si>
  <si>
    <t xml:space="preserve">FORA 5,06 % </t>
  </si>
  <si>
    <t xml:space="preserve">Särskild löneskatt 0,92 % </t>
  </si>
  <si>
    <t xml:space="preserve">Lön med 6 års branschvana** </t>
  </si>
  <si>
    <t xml:space="preserve">** Lön med 6 års branschvana = Lägstlön enligt kollektivavtal för anställd med 6 års branscherfarenhet. Eventuella undantag i form av lönebidrag eller liknande ej medräknat.  </t>
  </si>
  <si>
    <t>Administration (Källa: SCB Städindex, 8,2%)</t>
  </si>
  <si>
    <r>
      <t xml:space="preserve">Avgift för medlemskap i Almega </t>
    </r>
    <r>
      <rPr>
        <sz val="11"/>
        <color rgb="FFFF0000"/>
        <rFont val="Calibri"/>
        <family val="2"/>
        <scheme val="minor"/>
      </rPr>
      <t>(Ej med i kalkylen, uppskattas)</t>
    </r>
  </si>
  <si>
    <r>
      <t xml:space="preserve">Arbetsmiljö </t>
    </r>
    <r>
      <rPr>
        <sz val="11"/>
        <color rgb="FFFF0000"/>
        <rFont val="Calibri"/>
        <family val="2"/>
        <scheme val="minor"/>
      </rPr>
      <t>(Ej med i kalkylen, uppskattas)</t>
    </r>
  </si>
  <si>
    <r>
      <t xml:space="preserve">Miljö </t>
    </r>
    <r>
      <rPr>
        <sz val="11"/>
        <color rgb="FFFF0000"/>
        <rFont val="Calibri"/>
        <family val="2"/>
        <scheme val="minor"/>
      </rPr>
      <t>(Ej med i kalkylen, uppskattas)</t>
    </r>
  </si>
  <si>
    <r>
      <t xml:space="preserve">Fackligt arbete </t>
    </r>
    <r>
      <rPr>
        <sz val="11"/>
        <color rgb="FFFF0000"/>
        <rFont val="Calibri"/>
        <family val="2"/>
        <scheme val="minor"/>
      </rPr>
      <t>(Ej med i kalkylen, uppskattas)</t>
    </r>
  </si>
  <si>
    <r>
      <t xml:space="preserve">Utbildning </t>
    </r>
    <r>
      <rPr>
        <sz val="11"/>
        <color rgb="FFFF0000"/>
        <rFont val="Calibri"/>
        <family val="2"/>
        <scheme val="minor"/>
      </rPr>
      <t>(Ej med i kalkylen, uppskattas)</t>
    </r>
  </si>
  <si>
    <r>
      <t xml:space="preserve">Arbetskläder </t>
    </r>
    <r>
      <rPr>
        <sz val="11"/>
        <color rgb="FFFF0000"/>
        <rFont val="Calibri"/>
        <family val="2"/>
        <scheme val="minor"/>
      </rPr>
      <t>(Ej med i kalkylen, uppskattas)</t>
    </r>
  </si>
  <si>
    <r>
      <t xml:space="preserve">Arbetsledning </t>
    </r>
    <r>
      <rPr>
        <sz val="11"/>
        <color rgb="FFFF0000"/>
        <rFont val="Calibri"/>
        <family val="2"/>
        <scheme val="minor"/>
      </rPr>
      <t>(Ej med i kalkylen, uppskattas)</t>
    </r>
  </si>
  <si>
    <r>
      <t>Marknadsföring</t>
    </r>
    <r>
      <rPr>
        <sz val="11"/>
        <color rgb="FFFF0000"/>
        <rFont val="Calibri"/>
        <family val="2"/>
        <scheme val="minor"/>
      </rPr>
      <t xml:space="preserve"> (Ej med i kalkylen, uppskattas)</t>
    </r>
  </si>
  <si>
    <r>
      <t xml:space="preserve">Lokalkostnad </t>
    </r>
    <r>
      <rPr>
        <sz val="11"/>
        <color rgb="FFFF0000"/>
        <rFont val="Calibri"/>
        <family val="2"/>
        <scheme val="minor"/>
      </rPr>
      <t>(Ej med i kalkylen, uppskattas)</t>
    </r>
  </si>
  <si>
    <t>Delsumma med angivna kostnader</t>
  </si>
  <si>
    <t>Totalsumma efter ifyllda uppskattade kostnader</t>
  </si>
  <si>
    <t>Genomsnittfrånvaro för städ- och Servicebranschen är 5,8 % och medianvinsten 4,5 %</t>
  </si>
  <si>
    <t>Sjuklön (Källa: Branschrapport 2017, 5,8%)</t>
  </si>
  <si>
    <t>Städmaterial (Källa: SCB Städindex, 5,4%, nov. 2017)</t>
  </si>
  <si>
    <t>Maskinkostnader (Källa: SCB Städindex, 2,0%, nov. 2017)</t>
  </si>
  <si>
    <t>Transport (Källa: SCB Städindex, 4,2%, nov. 2017)</t>
  </si>
  <si>
    <t>Medianvinst (Källa: Branschrapport 2017, 4,5%)</t>
  </si>
  <si>
    <r>
      <t xml:space="preserve">Arbetskraftskostnad per timme utifrån kollektivavtal mellan Almega Serviceföretagen och Kommunal 2017-2020. Lönerevision den 1 september. Endast utgifter vars nivå gäller för samtliga företag med kollektivavtal är medräknande.  Beräkningen nedan är endast information kring branschens fasta kostnader enligt kollektivavtal och ska inte användas som någon form av riktmärke för slutlig prisnivå </t>
    </r>
    <r>
      <rPr>
        <sz val="12"/>
        <color rgb="FFFF0000"/>
        <rFont val="Times New Roman"/>
        <family val="1"/>
      </rPr>
      <t>och omfattar inte alla kostnader</t>
    </r>
    <r>
      <rPr>
        <sz val="12"/>
        <color theme="1"/>
        <rFont val="Times New Roman"/>
        <family val="1"/>
      </rPr>
      <t>. Uppdaterad 2018-04-04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</si>
</sst>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r&quot;"/>
  </numFmts>
  <fonts count="13"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Times New Roman"/>
      <family val="1"/>
    </font>
    <font>
      <b/>
      <u/>
      <sz val="11"/>
      <color theme="1"/>
      <name val="Calibri"/>
      <family val="2"/>
      <scheme val="minor"/>
    </font>
    <font>
      <u/>
      <sz val="11"/>
      <color theme="1"/>
      <name val="Calibri"/>
      <family val="2"/>
      <scheme val="minor"/>
    </font>
    <font>
      <sz val="11"/>
      <color rgb="FFFF0000"/>
      <name val="Calibri"/>
      <family val="2"/>
      <scheme val="minor"/>
    </font>
    <font>
      <sz val="12"/>
      <color rgb="FFFF0000"/>
      <name val="Times New Roman"/>
      <family val="1"/>
    </font>
    <font>
      <b/>
      <sz val="11"/>
      <color rgb="FFFF0000"/>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0" fillId="0" borderId="0" xfId="0" applyBorder="1" applyProtection="1"/>
    <xf numFmtId="0" fontId="1" fillId="0" borderId="1" xfId="0" applyFont="1" applyBorder="1" applyProtection="1"/>
    <xf numFmtId="0" fontId="4" fillId="0" borderId="0" xfId="0" applyFont="1" applyProtection="1"/>
    <xf numFmtId="0" fontId="0" fillId="0" borderId="0" xfId="0" applyFont="1" applyProtection="1"/>
    <xf numFmtId="0" fontId="0" fillId="0" borderId="0" xfId="0" applyProtection="1"/>
    <xf numFmtId="164" fontId="0" fillId="0" borderId="0" xfId="0" applyNumberFormat="1"/>
    <xf numFmtId="0" fontId="0" fillId="0" borderId="0" xfId="0" applyProtection="1"/>
    <xf numFmtId="0" fontId="1" fillId="0" borderId="0" xfId="0" applyFont="1" applyAlignment="1">
      <alignment horizontal="center"/>
    </xf>
    <xf numFmtId="164" fontId="0" fillId="0" borderId="0" xfId="0" applyNumberFormat="1" applyBorder="1" applyAlignment="1">
      <alignment horizontal="center"/>
    </xf>
    <xf numFmtId="164" fontId="1" fillId="0" borderId="1" xfId="0" applyNumberFormat="1" applyFont="1" applyBorder="1" applyAlignment="1">
      <alignment horizontal="center"/>
    </xf>
    <xf numFmtId="0" fontId="5" fillId="0" borderId="0" xfId="0" applyFont="1" applyAlignment="1" applyProtection="1">
      <alignment horizontal="center"/>
      <protection locked="0"/>
    </xf>
    <xf numFmtId="164" fontId="1" fillId="0" borderId="1" xfId="0" applyNumberFormat="1" applyFont="1" applyBorder="1" applyAlignment="1" applyProtection="1">
      <alignment horizontal="center"/>
    </xf>
    <xf numFmtId="164" fontId="0" fillId="0" borderId="0" xfId="0" applyNumberFormat="1" applyAlignment="1" applyProtection="1">
      <alignment horizontal="center"/>
    </xf>
    <xf numFmtId="164" fontId="0" fillId="0" borderId="0" xfId="0" applyNumberFormat="1" applyFont="1" applyAlignment="1" applyProtection="1">
      <alignment horizontal="center"/>
      <protection locked="0"/>
    </xf>
    <xf numFmtId="0" fontId="10" fillId="0" borderId="0" xfId="0" applyFont="1"/>
    <xf numFmtId="0" fontId="9" fillId="0" borderId="0" xfId="0" applyFont="1"/>
    <xf numFmtId="2" fontId="10" fillId="0" borderId="0" xfId="0" applyNumberFormat="1" applyFont="1"/>
    <xf numFmtId="164" fontId="10" fillId="0" borderId="0" xfId="0" applyNumberFormat="1" applyFont="1"/>
    <xf numFmtId="164" fontId="0" fillId="0" borderId="0" xfId="0" applyNumberFormat="1" applyBorder="1" applyAlignment="1" applyProtection="1">
      <alignment horizontal="center"/>
    </xf>
    <xf numFmtId="0" fontId="8" fillId="2" borderId="1" xfId="0" applyFont="1" applyFill="1" applyBorder="1" applyProtection="1"/>
    <xf numFmtId="164" fontId="8" fillId="2" borderId="1" xfId="0" applyNumberFormat="1" applyFont="1" applyFill="1" applyBorder="1" applyAlignment="1" applyProtection="1">
      <alignment horizontal="center"/>
    </xf>
    <xf numFmtId="0" fontId="11" fillId="0" borderId="0" xfId="0" applyFont="1"/>
    <xf numFmtId="0" fontId="12" fillId="0" borderId="0" xfId="0" applyFont="1"/>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left" wrapText="1"/>
    </xf>
  </cellXfs>
  <cellStyles count="1">
    <cellStyle name="Normal" xfId="0" builtinId="0"/>
  </cellStyles>
  <dxfs count="4">
    <dxf>
      <alignment horizontal="center" vertical="bottom" textRotation="0" wrapText="0" indent="0" justifyLastLine="0" shrinkToFit="0" readingOrder="0"/>
    </dxf>
    <dxf>
      <alignment horizontal="center" vertical="bottom" textRotation="0" wrapText="0" indent="0" justifyLastLine="0" shrinkToFit="0" readingOrder="0"/>
    </dxf>
    <dxf>
      <protection locked="1" hidden="0"/>
    </dxf>
    <dxf>
      <font>
        <b/>
        <i val="0"/>
        <strike val="0"/>
        <condense val="0"/>
        <extend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l1" displayName="Tabell1" ref="A5:C29" totalsRowShown="0" headerRowDxfId="3">
  <autoFilter ref="A5:C29"/>
  <tableColumns count="3">
    <tableColumn id="1" name="Utgiftsposter " dataDxfId="2"/>
    <tableColumn id="2" name="Ingångslön*" dataDxfId="1"/>
    <tableColumn id="3" name="Lön med 6 års branschvana** "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D11" sqref="D11"/>
    </sheetView>
  </sheetViews>
  <sheetFormatPr defaultRowHeight="15" x14ac:dyDescent="0.25"/>
  <cols>
    <col min="1" max="1" width="57.85546875" customWidth="1"/>
    <col min="2" max="2" width="28.140625" customWidth="1"/>
    <col min="3" max="3" width="53.85546875" customWidth="1"/>
    <col min="4" max="4" width="29" style="16" customWidth="1"/>
    <col min="5" max="6" width="9.5703125" style="16" bestFit="1" customWidth="1"/>
    <col min="7" max="7" width="10.5703125" style="16" bestFit="1" customWidth="1"/>
    <col min="8" max="9" width="9.140625" style="23"/>
  </cols>
  <sheetData>
    <row r="1" spans="1:9" ht="23.25" x14ac:dyDescent="0.35">
      <c r="A1" s="26" t="s">
        <v>7</v>
      </c>
      <c r="B1" s="27"/>
      <c r="C1" s="27"/>
    </row>
    <row r="2" spans="1:9" ht="1.5" customHeight="1" x14ac:dyDescent="0.25">
      <c r="A2" s="28" t="s">
        <v>33</v>
      </c>
      <c r="B2" s="28"/>
      <c r="C2" s="28"/>
    </row>
    <row r="3" spans="1:9" ht="19.5" customHeight="1" x14ac:dyDescent="0.25">
      <c r="A3" s="28"/>
      <c r="B3" s="28"/>
      <c r="C3" s="28"/>
    </row>
    <row r="4" spans="1:9" ht="25.5" customHeight="1" x14ac:dyDescent="0.25">
      <c r="A4" s="28"/>
      <c r="B4" s="28"/>
      <c r="C4" s="28"/>
    </row>
    <row r="5" spans="1:9" s="1" customFormat="1" x14ac:dyDescent="0.25">
      <c r="A5" s="1" t="s">
        <v>0</v>
      </c>
      <c r="B5" s="9" t="s">
        <v>1</v>
      </c>
      <c r="C5" s="9" t="s">
        <v>13</v>
      </c>
      <c r="D5" s="17"/>
      <c r="E5" s="17"/>
      <c r="F5" s="17"/>
      <c r="G5" s="17"/>
      <c r="H5" s="24"/>
      <c r="I5" s="24"/>
    </row>
    <row r="6" spans="1:9" x14ac:dyDescent="0.25">
      <c r="A6" s="2" t="s">
        <v>2</v>
      </c>
      <c r="B6" s="10">
        <v>125.81</v>
      </c>
      <c r="C6" s="10">
        <v>132.65</v>
      </c>
    </row>
    <row r="7" spans="1:9" x14ac:dyDescent="0.25">
      <c r="A7" s="2" t="s">
        <v>3</v>
      </c>
      <c r="B7" s="10">
        <f>(B6*0.135)</f>
        <v>16.984350000000003</v>
      </c>
      <c r="C7" s="10">
        <f>(C6*0.135)</f>
        <v>17.907750000000004</v>
      </c>
      <c r="E7" s="18"/>
      <c r="F7" s="18"/>
      <c r="G7" s="18"/>
    </row>
    <row r="8" spans="1:9" s="1" customFormat="1" x14ac:dyDescent="0.25">
      <c r="A8" s="3" t="s">
        <v>8</v>
      </c>
      <c r="B8" s="11">
        <f>(B6+B7)</f>
        <v>142.79435000000001</v>
      </c>
      <c r="C8" s="11">
        <f>(C6+C7)</f>
        <v>150.55775</v>
      </c>
      <c r="D8" s="17"/>
      <c r="E8" s="17"/>
      <c r="F8" s="17"/>
      <c r="G8" s="17"/>
      <c r="H8" s="24"/>
      <c r="I8" s="24"/>
    </row>
    <row r="9" spans="1:9" x14ac:dyDescent="0.25">
      <c r="A9" s="2" t="s">
        <v>4</v>
      </c>
      <c r="B9" s="10">
        <f>(B8*0.3142)</f>
        <v>44.865984769999997</v>
      </c>
      <c r="C9" s="10">
        <f>(C8*0.3142)</f>
        <v>47.305245049999996</v>
      </c>
      <c r="D9" s="19">
        <v>12.48</v>
      </c>
      <c r="E9" s="19">
        <v>13.16</v>
      </c>
    </row>
    <row r="10" spans="1:9" x14ac:dyDescent="0.25">
      <c r="A10" s="2" t="s">
        <v>11</v>
      </c>
      <c r="B10" s="10">
        <f>(B8*0.0506)</f>
        <v>7.2253941099999999</v>
      </c>
      <c r="C10" s="10">
        <f>(C8*0.0506)</f>
        <v>7.6182221499999994</v>
      </c>
    </row>
    <row r="11" spans="1:9" x14ac:dyDescent="0.25">
      <c r="A11" s="2" t="s">
        <v>12</v>
      </c>
      <c r="B11" s="10">
        <f>(B8*0.0092)</f>
        <v>1.31370802</v>
      </c>
      <c r="C11" s="10">
        <f>(C8*0.0092)</f>
        <v>1.3851313000000001</v>
      </c>
    </row>
    <row r="12" spans="1:9" s="1" customFormat="1" x14ac:dyDescent="0.25">
      <c r="A12" s="3" t="s">
        <v>5</v>
      </c>
      <c r="B12" s="11">
        <f>SUM(B8+B9+B10+B11)</f>
        <v>196.19943690000002</v>
      </c>
      <c r="C12" s="11">
        <f>SUM(C8+C9+C10+C11)</f>
        <v>206.86634850000002</v>
      </c>
      <c r="D12" s="17"/>
      <c r="E12" s="17"/>
      <c r="F12" s="17"/>
      <c r="G12" s="17"/>
      <c r="H12" s="24"/>
      <c r="I12" s="24"/>
    </row>
    <row r="13" spans="1:9" x14ac:dyDescent="0.25">
      <c r="A13" s="4" t="s">
        <v>10</v>
      </c>
      <c r="B13" s="12"/>
      <c r="C13" s="12"/>
    </row>
    <row r="14" spans="1:9" x14ac:dyDescent="0.25">
      <c r="A14" s="8" t="s">
        <v>15</v>
      </c>
      <c r="B14" s="14">
        <f>B12*8.2%</f>
        <v>16.088353825799999</v>
      </c>
      <c r="C14" s="14">
        <f>C12*8.2%</f>
        <v>16.963040576999997</v>
      </c>
    </row>
    <row r="15" spans="1:9" x14ac:dyDescent="0.25">
      <c r="A15" s="8" t="s">
        <v>29</v>
      </c>
      <c r="B15" s="14">
        <f>B12*5.4%</f>
        <v>10.594769592600002</v>
      </c>
      <c r="C15" s="14">
        <f>C12*5.4%</f>
        <v>11.170782819000003</v>
      </c>
    </row>
    <row r="16" spans="1:9" x14ac:dyDescent="0.25">
      <c r="A16" s="8" t="s">
        <v>30</v>
      </c>
      <c r="B16" s="14">
        <f>B12*2%</f>
        <v>3.9239887380000007</v>
      </c>
      <c r="C16" s="14">
        <f>C12*2%</f>
        <v>4.1373269700000002</v>
      </c>
      <c r="D16" s="19">
        <f>B30*5.8%</f>
        <v>14.804842203868597</v>
      </c>
    </row>
    <row r="17" spans="1:5" x14ac:dyDescent="0.25">
      <c r="A17" s="8" t="s">
        <v>31</v>
      </c>
      <c r="B17" s="14">
        <f>B12*4.2%</f>
        <v>8.2403763498000018</v>
      </c>
      <c r="C17" s="14">
        <f>C12*4.2%</f>
        <v>8.6883866370000007</v>
      </c>
    </row>
    <row r="18" spans="1:5" x14ac:dyDescent="0.25">
      <c r="A18" s="8" t="s">
        <v>32</v>
      </c>
      <c r="B18" s="14">
        <f>B12*4.5%</f>
        <v>8.8289746605000001</v>
      </c>
      <c r="C18" s="14">
        <f>C12*4.5%</f>
        <v>9.3089856824999995</v>
      </c>
    </row>
    <row r="19" spans="1:5" x14ac:dyDescent="0.25">
      <c r="A19" s="2" t="s">
        <v>28</v>
      </c>
      <c r="B19" s="20">
        <v>11.38</v>
      </c>
      <c r="C19" s="20">
        <v>12</v>
      </c>
      <c r="D19" s="19">
        <f>B12*5.8%</f>
        <v>11.379567340200001</v>
      </c>
      <c r="E19" s="19">
        <f>C12*5.8%</f>
        <v>11.998248213</v>
      </c>
    </row>
    <row r="20" spans="1:5" x14ac:dyDescent="0.25">
      <c r="A20" s="3" t="s">
        <v>25</v>
      </c>
      <c r="B20" s="13">
        <f>SUBTOTAL(109,B12:B19)</f>
        <v>255.25590006669998</v>
      </c>
      <c r="C20" s="13">
        <f>SUBTOTAL(109,C12:C19)</f>
        <v>269.1348711855</v>
      </c>
    </row>
    <row r="21" spans="1:5" x14ac:dyDescent="0.25">
      <c r="A21" s="5" t="s">
        <v>16</v>
      </c>
      <c r="B21" s="15"/>
      <c r="C21" s="15"/>
    </row>
    <row r="22" spans="1:5" x14ac:dyDescent="0.25">
      <c r="A22" s="5" t="s">
        <v>17</v>
      </c>
      <c r="B22" s="15"/>
      <c r="C22" s="15"/>
    </row>
    <row r="23" spans="1:5" x14ac:dyDescent="0.25">
      <c r="A23" s="5" t="s">
        <v>18</v>
      </c>
      <c r="B23" s="15"/>
      <c r="C23" s="15"/>
      <c r="D23" s="19">
        <f>B12*5.8%</f>
        <v>11.379567340200001</v>
      </c>
    </row>
    <row r="24" spans="1:5" x14ac:dyDescent="0.25">
      <c r="A24" s="6" t="s">
        <v>19</v>
      </c>
      <c r="B24" s="15"/>
      <c r="C24" s="15"/>
      <c r="D24" s="19">
        <f>C12*5.8%</f>
        <v>11.998248213</v>
      </c>
    </row>
    <row r="25" spans="1:5" x14ac:dyDescent="0.25">
      <c r="A25" s="6" t="s">
        <v>20</v>
      </c>
      <c r="B25" s="15"/>
      <c r="C25" s="15"/>
    </row>
    <row r="26" spans="1:5" x14ac:dyDescent="0.25">
      <c r="A26" s="6" t="s">
        <v>21</v>
      </c>
      <c r="B26" s="15"/>
      <c r="C26" s="15"/>
    </row>
    <row r="27" spans="1:5" x14ac:dyDescent="0.25">
      <c r="A27" s="6" t="s">
        <v>22</v>
      </c>
      <c r="B27" s="15"/>
      <c r="C27" s="15"/>
    </row>
    <row r="28" spans="1:5" x14ac:dyDescent="0.25">
      <c r="A28" s="8" t="s">
        <v>24</v>
      </c>
      <c r="B28" s="15"/>
      <c r="C28" s="15"/>
    </row>
    <row r="29" spans="1:5" x14ac:dyDescent="0.25">
      <c r="A29" s="8" t="s">
        <v>23</v>
      </c>
      <c r="B29" s="15"/>
      <c r="C29" s="15"/>
    </row>
    <row r="30" spans="1:5" x14ac:dyDescent="0.25">
      <c r="A30" s="21" t="s">
        <v>26</v>
      </c>
      <c r="B30" s="22">
        <f>B20+B21+B22+B23+B24+B25+B26+B27+B28+B29</f>
        <v>255.25590006669998</v>
      </c>
      <c r="C30" s="22">
        <f>C20+C21+C22+C23+C24+C25+C26+C27+C28+C29</f>
        <v>269.1348711855</v>
      </c>
    </row>
    <row r="31" spans="1:5" x14ac:dyDescent="0.25">
      <c r="A31" t="s">
        <v>6</v>
      </c>
    </row>
    <row r="32" spans="1:5" ht="28.5" customHeight="1" x14ac:dyDescent="0.25">
      <c r="A32" s="25" t="s">
        <v>14</v>
      </c>
      <c r="B32" s="25"/>
      <c r="C32" s="25"/>
    </row>
    <row r="33" spans="1:2" x14ac:dyDescent="0.25">
      <c r="A33" t="s">
        <v>9</v>
      </c>
    </row>
    <row r="34" spans="1:2" x14ac:dyDescent="0.25">
      <c r="A34" t="s">
        <v>27</v>
      </c>
    </row>
    <row r="36" spans="1:2" x14ac:dyDescent="0.25">
      <c r="B36" s="7"/>
    </row>
  </sheetData>
  <sheetProtection algorithmName="SHA-512" hashValue="IAwsxHFHH59IL8WJzpM6pelebS55E0M+GEdlPSkStyBQWWW6qOXcJFaOwlqTkjwLexARgizGe/4/W9VaNs4Ugw==" saltValue="Az3xOlLW/JtXYakcdUnS2g==" spinCount="100000" sheet="1" objects="1" scenarios="1"/>
  <mergeCells count="3">
    <mergeCell ref="A32:C32"/>
    <mergeCell ref="A1:C1"/>
    <mergeCell ref="A2:C4"/>
  </mergeCells>
  <pageMargins left="0.31496062992125984" right="0.31496062992125984" top="0.15748031496062992" bottom="0.15748031496062992" header="0.11811023622047245" footer="0.11811023622047245"/>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Almega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almjht</dc:creator>
  <cp:lastModifiedBy>Cardell, Maria</cp:lastModifiedBy>
  <cp:lastPrinted>2017-12-22T09:27:43Z</cp:lastPrinted>
  <dcterms:created xsi:type="dcterms:W3CDTF">2011-02-14T15:50:07Z</dcterms:created>
  <dcterms:modified xsi:type="dcterms:W3CDTF">2018-04-06T13:14:02Z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