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https://snmo-my.sharepoint.com/personal/ari_kouvonen_almega_se/Documents/Flyttat från Hemkatalogen/Documents/Branschens_Lönekostnader/Gällande/"/>
    </mc:Choice>
  </mc:AlternateContent>
  <xr:revisionPtr revIDLastSave="2" documentId="8_{515361F0-1F45-4851-B29B-938DD177F4FB}" xr6:coauthVersionLast="47" xr6:coauthVersionMax="47" xr10:uidLastSave="{D42B1B1D-72CA-4791-A2AC-B95A6C577E74}"/>
  <bookViews>
    <workbookView xWindow="-37965" yWindow="3735" windowWidth="16845" windowHeight="17250" xr2:uid="{00000000-000D-0000-FFFF-FFFF00000000}"/>
  </bookViews>
  <sheets>
    <sheet name="Blad1" sheetId="1" r:id="rId1"/>
    <sheet name="Blad2" sheetId="2" r:id="rId2"/>
    <sheet name="Blad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1" i="1" l="1"/>
  <c r="C8" i="1"/>
  <c r="C9" i="1" s="1"/>
  <c r="C11" i="1" s="1"/>
  <c r="C12" i="1" s="1"/>
  <c r="B8" i="1"/>
  <c r="B9" i="1" s="1"/>
  <c r="B12" i="1" l="1"/>
  <c r="C10" i="1"/>
  <c r="C13" i="1" l="1"/>
  <c r="D24" i="1" l="1"/>
  <c r="E19" i="1"/>
  <c r="C17" i="1"/>
  <c r="C16" i="1"/>
  <c r="C18" i="1"/>
  <c r="C19" i="1"/>
  <c r="C15" i="1"/>
  <c r="C6" i="1" l="1"/>
  <c r="C30" i="1"/>
  <c r="B10" i="1" l="1"/>
  <c r="B13" i="1" l="1"/>
  <c r="B15" i="1" l="1"/>
  <c r="D23" i="1"/>
  <c r="B19" i="1"/>
  <c r="D19" i="1"/>
  <c r="B18" i="1"/>
  <c r="B17" i="1"/>
  <c r="B16" i="1"/>
  <c r="B6" i="1" l="1"/>
  <c r="B30" i="1" s="1"/>
  <c r="D16" i="1" s="1"/>
</calcChain>
</file>

<file path=xl/sharedStrings.xml><?xml version="1.0" encoding="utf-8"?>
<sst xmlns="http://schemas.openxmlformats.org/spreadsheetml/2006/main" count="34" uniqueCount="34">
  <si>
    <t xml:space="preserve">Utgiftsposter </t>
  </si>
  <si>
    <t>Ingångslön*</t>
  </si>
  <si>
    <t xml:space="preserve">Lön (per timme) </t>
  </si>
  <si>
    <t xml:space="preserve">Semesterersättning 13,5 %  </t>
  </si>
  <si>
    <t xml:space="preserve">Summa </t>
  </si>
  <si>
    <t xml:space="preserve">* Ingångslön = Lägstlön enligt kollektivavtal för anställd fyllda 20 år. Eventuella undantag i form av lönebidrag eller liknande ej medräknat.  </t>
  </si>
  <si>
    <t>Kostnadsberäkning städ- och servicebranschen</t>
  </si>
  <si>
    <t xml:space="preserve">Lönesumma </t>
  </si>
  <si>
    <t xml:space="preserve">Moms med 25 % är ej inkluderat i ovanstående kalkyl. </t>
  </si>
  <si>
    <t xml:space="preserve">Kostnadsanslag utöver ovanstående fasta utgifter nedan: </t>
  </si>
  <si>
    <t xml:space="preserve">Lön med 6 års branschvana** </t>
  </si>
  <si>
    <t>Administration (Källa: SCB Städindex, 8,2%)</t>
  </si>
  <si>
    <r>
      <t xml:space="preserve">Avgift för medlemskap i Almega </t>
    </r>
    <r>
      <rPr>
        <sz val="11"/>
        <color rgb="FFFF0000"/>
        <rFont val="Calibri"/>
        <family val="2"/>
        <scheme val="minor"/>
      </rPr>
      <t>(Ej med i kalkylen, uppskattas)</t>
    </r>
  </si>
  <si>
    <r>
      <t xml:space="preserve">Arbetsmiljö </t>
    </r>
    <r>
      <rPr>
        <sz val="11"/>
        <color rgb="FFFF0000"/>
        <rFont val="Calibri"/>
        <family val="2"/>
        <scheme val="minor"/>
      </rPr>
      <t>(Ej med i kalkylen, uppskattas)</t>
    </r>
  </si>
  <si>
    <r>
      <t xml:space="preserve">Miljö </t>
    </r>
    <r>
      <rPr>
        <sz val="11"/>
        <color rgb="FFFF0000"/>
        <rFont val="Calibri"/>
        <family val="2"/>
        <scheme val="minor"/>
      </rPr>
      <t>(Ej med i kalkylen, uppskattas)</t>
    </r>
  </si>
  <si>
    <r>
      <t xml:space="preserve">Fackligt arbete </t>
    </r>
    <r>
      <rPr>
        <sz val="11"/>
        <color rgb="FFFF0000"/>
        <rFont val="Calibri"/>
        <family val="2"/>
        <scheme val="minor"/>
      </rPr>
      <t>(Ej med i kalkylen, uppskattas)</t>
    </r>
  </si>
  <si>
    <r>
      <t xml:space="preserve">Utbildning </t>
    </r>
    <r>
      <rPr>
        <sz val="11"/>
        <color rgb="FFFF0000"/>
        <rFont val="Calibri"/>
        <family val="2"/>
        <scheme val="minor"/>
      </rPr>
      <t>(Ej med i kalkylen, uppskattas)</t>
    </r>
  </si>
  <si>
    <r>
      <t xml:space="preserve">Arbetskläder </t>
    </r>
    <r>
      <rPr>
        <sz val="11"/>
        <color rgb="FFFF0000"/>
        <rFont val="Calibri"/>
        <family val="2"/>
        <scheme val="minor"/>
      </rPr>
      <t>(Ej med i kalkylen, uppskattas)</t>
    </r>
  </si>
  <si>
    <r>
      <t xml:space="preserve">Arbetsledning </t>
    </r>
    <r>
      <rPr>
        <sz val="11"/>
        <color rgb="FFFF0000"/>
        <rFont val="Calibri"/>
        <family val="2"/>
        <scheme val="minor"/>
      </rPr>
      <t>(Ej med i kalkylen, uppskattas)</t>
    </r>
  </si>
  <si>
    <r>
      <t>Marknadsföring</t>
    </r>
    <r>
      <rPr>
        <sz val="11"/>
        <color rgb="FFFF0000"/>
        <rFont val="Calibri"/>
        <family val="2"/>
        <scheme val="minor"/>
      </rPr>
      <t xml:space="preserve"> (Ej med i kalkylen, uppskattas)</t>
    </r>
  </si>
  <si>
    <r>
      <t xml:space="preserve">Lokalkostnad </t>
    </r>
    <r>
      <rPr>
        <sz val="11"/>
        <color rgb="FFFF0000"/>
        <rFont val="Calibri"/>
        <family val="2"/>
        <scheme val="minor"/>
      </rPr>
      <t>(Ej med i kalkylen, uppskattas)</t>
    </r>
  </si>
  <si>
    <t>Delsumma med angivna kostnader</t>
  </si>
  <si>
    <t>Totalsumma efter ifyllda uppskattade kostnader</t>
  </si>
  <si>
    <t>Genomsnittfrånvaro för städ- och Servicebranschen är 5,8 % och medianvinsten 4,5 %</t>
  </si>
  <si>
    <t>Sjuklön (Källa: Branschrapport 2017, 5,8%)</t>
  </si>
  <si>
    <t>Städmaterial (Källa: SCB Städindex, 5,4%, nov. 2017)</t>
  </si>
  <si>
    <t>Maskinkostnader (Källa: SCB Städindex, 2,0%, nov. 2017)</t>
  </si>
  <si>
    <t>Transport (Källa: SCB Städindex, 4,2%, nov. 2017)</t>
  </si>
  <si>
    <t>Medianvinst (Källa: Branschrapport 2017, 4,5%)</t>
  </si>
  <si>
    <t>FORA</t>
  </si>
  <si>
    <t>Särskild löneskatt</t>
  </si>
  <si>
    <t>Sociala kostnader</t>
  </si>
  <si>
    <t xml:space="preserve">** Lön med 6 års branschvana = Lägstlön enligt kollektivavtal för anställd med 6 års branscherfarenhet. </t>
  </si>
  <si>
    <r>
      <t xml:space="preserve">Arbetskraftskostnad per timme utifrån kollektivavtal mellan Almega Serviceföretagen och Kommunal 1 januari 2021-31 augusti 2023. Lönerevision den 1 september 2022. Endast utgifter vars nivå gäller för samtliga företag med kollektivavtal är medräknande. Beräkningen är endast information kring branschens fasta kostnader enligt kollektivavtal. Kalkylen omfattar inte alla kostnadsposter hos ett företag och beaktar inte heller olika former av subventioner. </t>
    </r>
    <r>
      <rPr>
        <sz val="12"/>
        <color rgb="FFFF0000"/>
        <rFont val="Times New Roman"/>
        <family val="1"/>
      </rPr>
      <t>Beräkningarna ska inte användas som någon form av riktmärke för slutlig prisnivå.</t>
    </r>
    <r>
      <rPr>
        <sz val="12"/>
        <color theme="1"/>
        <rFont val="Times New Roman"/>
        <family val="1"/>
      </rPr>
      <t xml:space="preserve"> Uppdaterad 2022-10-05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</si>
</sst>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kr&quot;"/>
  </numFmts>
  <fonts count="13" x14ac:knownFonts="1">
    <font>
      <sz val="11"/>
      <color theme="1"/>
      <name val="Calibri"/>
      <family val="2"/>
      <scheme val="minor"/>
    </font>
    <font>
      <b/>
      <sz val="11"/>
      <color theme="1"/>
      <name val="Calibri"/>
      <family val="2"/>
      <scheme val="minor"/>
    </font>
    <font>
      <b/>
      <sz val="18"/>
      <color theme="1"/>
      <name val="Calibri"/>
      <family val="2"/>
      <scheme val="minor"/>
    </font>
    <font>
      <sz val="12"/>
      <color theme="1"/>
      <name val="Times New Roman"/>
      <family val="1"/>
    </font>
    <font>
      <b/>
      <u/>
      <sz val="11"/>
      <color theme="1"/>
      <name val="Calibri"/>
      <family val="2"/>
      <scheme val="minor"/>
    </font>
    <font>
      <u/>
      <sz val="11"/>
      <color theme="1"/>
      <name val="Calibri"/>
      <family val="2"/>
      <scheme val="minor"/>
    </font>
    <font>
      <sz val="11"/>
      <color rgb="FFFF0000"/>
      <name val="Calibri"/>
      <family val="2"/>
      <scheme val="minor"/>
    </font>
    <font>
      <sz val="12"/>
      <color rgb="FFFF0000"/>
      <name val="Times New Roman"/>
      <family val="1"/>
    </font>
    <font>
      <b/>
      <sz val="11"/>
      <color rgb="FFFF0000"/>
      <name val="Calibri"/>
      <family val="2"/>
      <scheme val="minor"/>
    </font>
    <font>
      <b/>
      <sz val="11"/>
      <color theme="0"/>
      <name val="Calibri"/>
      <family val="2"/>
      <scheme val="minor"/>
    </font>
    <font>
      <sz val="11"/>
      <color theme="0"/>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1" fillId="0" borderId="0" xfId="0" applyFont="1"/>
    <xf numFmtId="0" fontId="0" fillId="0" borderId="0" xfId="0" applyBorder="1" applyProtection="1"/>
    <xf numFmtId="0" fontId="1" fillId="0" borderId="1" xfId="0" applyFont="1" applyBorder="1" applyProtection="1"/>
    <xf numFmtId="0" fontId="4" fillId="0" borderId="0" xfId="0" applyFont="1" applyProtection="1"/>
    <xf numFmtId="0" fontId="0" fillId="0" borderId="0" xfId="0" applyFont="1" applyProtection="1"/>
    <xf numFmtId="0" fontId="0" fillId="0" borderId="0" xfId="0" applyProtection="1"/>
    <xf numFmtId="164" fontId="0" fillId="0" borderId="0" xfId="0" applyNumberFormat="1"/>
    <xf numFmtId="0" fontId="0" fillId="0" borderId="0" xfId="0" applyProtection="1"/>
    <xf numFmtId="0" fontId="1" fillId="0" borderId="0" xfId="0" applyFont="1" applyAlignment="1">
      <alignment horizontal="center"/>
    </xf>
    <xf numFmtId="164" fontId="0" fillId="0" borderId="0" xfId="0" applyNumberFormat="1" applyBorder="1" applyAlignment="1">
      <alignment horizontal="center"/>
    </xf>
    <xf numFmtId="164" fontId="1" fillId="0" borderId="1" xfId="0" applyNumberFormat="1" applyFont="1" applyBorder="1" applyAlignment="1">
      <alignment horizontal="center"/>
    </xf>
    <xf numFmtId="0" fontId="5" fillId="0" borderId="0" xfId="0" applyFont="1" applyAlignment="1" applyProtection="1">
      <alignment horizontal="center"/>
      <protection locked="0"/>
    </xf>
    <xf numFmtId="164" fontId="1" fillId="0" borderId="1" xfId="0" applyNumberFormat="1" applyFont="1" applyBorder="1" applyAlignment="1" applyProtection="1">
      <alignment horizontal="center"/>
    </xf>
    <xf numFmtId="164" fontId="0" fillId="0" borderId="0" xfId="0" applyNumberFormat="1" applyAlignment="1" applyProtection="1">
      <alignment horizontal="center"/>
    </xf>
    <xf numFmtId="164" fontId="0" fillId="0" borderId="0" xfId="0" applyNumberFormat="1" applyFont="1" applyAlignment="1" applyProtection="1">
      <alignment horizontal="center"/>
      <protection locked="0"/>
    </xf>
    <xf numFmtId="0" fontId="10" fillId="0" borderId="0" xfId="0" applyFont="1"/>
    <xf numFmtId="0" fontId="9" fillId="0" borderId="0" xfId="0" applyFont="1"/>
    <xf numFmtId="2" fontId="10" fillId="0" borderId="0" xfId="0" applyNumberFormat="1" applyFont="1"/>
    <xf numFmtId="164" fontId="10" fillId="0" borderId="0" xfId="0" applyNumberFormat="1" applyFont="1"/>
    <xf numFmtId="164" fontId="0" fillId="0" borderId="0" xfId="0" applyNumberFormat="1" applyBorder="1" applyAlignment="1" applyProtection="1">
      <alignment horizontal="center"/>
    </xf>
    <xf numFmtId="0" fontId="8" fillId="2" borderId="1" xfId="0" applyFont="1" applyFill="1" applyBorder="1" applyProtection="1"/>
    <xf numFmtId="164" fontId="8" fillId="2" borderId="1" xfId="0" applyNumberFormat="1" applyFont="1" applyFill="1" applyBorder="1" applyAlignment="1" applyProtection="1">
      <alignment horizontal="center"/>
    </xf>
    <xf numFmtId="0" fontId="11" fillId="0" borderId="0" xfId="0" applyFont="1"/>
    <xf numFmtId="0" fontId="12" fillId="0" borderId="0" xfId="0" applyFont="1"/>
    <xf numFmtId="0" fontId="0" fillId="0" borderId="0" xfId="0" applyAlignment="1">
      <alignment wrapText="1"/>
    </xf>
    <xf numFmtId="0" fontId="2" fillId="0" borderId="0" xfId="0" applyFont="1" applyAlignment="1">
      <alignment horizontal="center"/>
    </xf>
    <xf numFmtId="0" fontId="0" fillId="0" borderId="0" xfId="0" applyAlignment="1">
      <alignment horizontal="center"/>
    </xf>
    <xf numFmtId="0" fontId="3" fillId="0" borderId="0" xfId="0" applyFont="1" applyAlignment="1">
      <alignment horizontal="left" wrapText="1"/>
    </xf>
  </cellXfs>
  <cellStyles count="1">
    <cellStyle name="Normal" xfId="0" builtinId="0"/>
  </cellStyles>
  <dxfs count="4">
    <dxf>
      <alignment horizontal="center" vertical="bottom" textRotation="0" wrapText="0" indent="0" justifyLastLine="0" shrinkToFit="0" readingOrder="0"/>
    </dxf>
    <dxf>
      <alignment horizontal="center" vertical="bottom" textRotation="0" wrapText="0" indent="0" justifyLastLine="0" shrinkToFit="0" readingOrder="0"/>
    </dxf>
    <dxf>
      <protection locked="1" hidden="0"/>
    </dxf>
    <dxf>
      <font>
        <b/>
        <i val="0"/>
        <strike val="0"/>
        <condense val="0"/>
        <extend val="0"/>
        <outline val="0"/>
        <shadow val="0"/>
        <u val="none"/>
        <vertAlign val="baseline"/>
        <sz val="11"/>
        <color theme="1"/>
        <name val="Calibri"/>
        <scheme val="minor"/>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1" displayName="Tabell1" ref="A5:C29" totalsRowShown="0" headerRowDxfId="3">
  <autoFilter ref="A5:C29" xr:uid="{00000000-0009-0000-0100-000001000000}"/>
  <tableColumns count="3">
    <tableColumn id="1" xr3:uid="{00000000-0010-0000-0000-000001000000}" name="Utgiftsposter " dataDxfId="2"/>
    <tableColumn id="2" xr3:uid="{00000000-0010-0000-0000-000002000000}" name="Ingångslön*" dataDxfId="1"/>
    <tableColumn id="3" xr3:uid="{00000000-0010-0000-0000-000003000000}" name="Lön med 6 års branschvana** " dataDxfId="0"/>
  </tableColumns>
  <tableStyleInfo name="TableStyleMedium9"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6"/>
  <sheetViews>
    <sheetView tabSelected="1" topLeftCell="A2" zoomScale="120" zoomScaleNormal="120" workbookViewId="0">
      <selection activeCell="C16" sqref="C16"/>
    </sheetView>
  </sheetViews>
  <sheetFormatPr defaultRowHeight="14.5" x14ac:dyDescent="0.35"/>
  <cols>
    <col min="1" max="1" width="57.81640625" customWidth="1"/>
    <col min="2" max="2" width="28.1796875" customWidth="1"/>
    <col min="3" max="3" width="53.81640625" customWidth="1"/>
    <col min="4" max="4" width="29" style="16" customWidth="1"/>
    <col min="5" max="6" width="9.54296875" style="16" bestFit="1" customWidth="1"/>
    <col min="7" max="7" width="10.54296875" style="16" bestFit="1" customWidth="1"/>
    <col min="8" max="9" width="9.1796875" style="23"/>
  </cols>
  <sheetData>
    <row r="1" spans="1:9" ht="23.5" x14ac:dyDescent="0.55000000000000004">
      <c r="A1" s="26" t="s">
        <v>6</v>
      </c>
      <c r="B1" s="27"/>
      <c r="C1" s="27"/>
    </row>
    <row r="2" spans="1:9" ht="1.5" customHeight="1" x14ac:dyDescent="0.35">
      <c r="A2" s="28" t="s">
        <v>33</v>
      </c>
      <c r="B2" s="28"/>
      <c r="C2" s="28"/>
    </row>
    <row r="3" spans="1:9" ht="19.5" customHeight="1" x14ac:dyDescent="0.35">
      <c r="A3" s="28"/>
      <c r="B3" s="28"/>
      <c r="C3" s="28"/>
    </row>
    <row r="4" spans="1:9" ht="39.75" customHeight="1" x14ac:dyDescent="0.35">
      <c r="A4" s="28"/>
      <c r="B4" s="28"/>
      <c r="C4" s="28"/>
    </row>
    <row r="5" spans="1:9" s="1" customFormat="1" x14ac:dyDescent="0.35">
      <c r="A5" s="1" t="s">
        <v>0</v>
      </c>
      <c r="B5" s="9" t="s">
        <v>1</v>
      </c>
      <c r="C5" s="9" t="s">
        <v>10</v>
      </c>
      <c r="D5" s="17"/>
      <c r="E5" s="17"/>
      <c r="F5" s="17"/>
      <c r="G5" s="17"/>
      <c r="H5" s="24"/>
      <c r="I5" s="24"/>
    </row>
    <row r="6" spans="1:9" x14ac:dyDescent="0.35">
      <c r="A6" s="3" t="s">
        <v>21</v>
      </c>
      <c r="B6" s="13">
        <f>SUBTOTAL(109,B13:B20)</f>
        <v>281.95832285845881</v>
      </c>
      <c r="C6" s="13">
        <f>SUBTOTAL(109,C13:C20)</f>
        <v>295.80461978086186</v>
      </c>
    </row>
    <row r="7" spans="1:9" x14ac:dyDescent="0.35">
      <c r="A7" s="2" t="s">
        <v>2</v>
      </c>
      <c r="B7" s="10">
        <v>139.93</v>
      </c>
      <c r="C7" s="10">
        <v>146.77000000000001</v>
      </c>
      <c r="E7" s="18"/>
      <c r="F7" s="18"/>
      <c r="G7" s="18"/>
    </row>
    <row r="8" spans="1:9" s="1" customFormat="1" x14ac:dyDescent="0.35">
      <c r="A8" s="2" t="s">
        <v>3</v>
      </c>
      <c r="B8" s="10">
        <f>(B7*0.135)</f>
        <v>18.890550000000001</v>
      </c>
      <c r="C8" s="10">
        <f>(C7*0.135)</f>
        <v>19.813950000000002</v>
      </c>
      <c r="D8" s="17"/>
      <c r="E8" s="17"/>
      <c r="F8" s="17"/>
      <c r="G8" s="17"/>
      <c r="H8" s="24"/>
      <c r="I8" s="24"/>
    </row>
    <row r="9" spans="1:9" x14ac:dyDescent="0.35">
      <c r="A9" s="3" t="s">
        <v>7</v>
      </c>
      <c r="B9" s="11">
        <f>(B7+B8)</f>
        <v>158.82055</v>
      </c>
      <c r="C9" s="11">
        <f>(C7+C8)</f>
        <v>166.58395000000002</v>
      </c>
      <c r="D9" s="19">
        <v>57000</v>
      </c>
      <c r="E9" s="19">
        <v>13.16</v>
      </c>
    </row>
    <row r="10" spans="1:9" x14ac:dyDescent="0.35">
      <c r="A10" s="2" t="s">
        <v>31</v>
      </c>
      <c r="B10" s="10">
        <f>(B9*0.3142)</f>
        <v>49.901416809999994</v>
      </c>
      <c r="C10" s="10">
        <f>(C9*0.3142)</f>
        <v>52.34067709</v>
      </c>
    </row>
    <row r="11" spans="1:9" x14ac:dyDescent="0.35">
      <c r="A11" s="2" t="s">
        <v>29</v>
      </c>
      <c r="B11" s="10">
        <f>(B9*0.0454)</f>
        <v>7.2104529700000004</v>
      </c>
      <c r="C11" s="10">
        <f>(C9*0.0454)</f>
        <v>7.5629113300000013</v>
      </c>
    </row>
    <row r="12" spans="1:9" s="1" customFormat="1" x14ac:dyDescent="0.35">
      <c r="A12" s="2" t="s">
        <v>30</v>
      </c>
      <c r="B12" s="10">
        <f>(B11*0.2426)</f>
        <v>1.7492558905220001</v>
      </c>
      <c r="C12" s="10">
        <f>(C11*0.2426)</f>
        <v>1.8347622886580004</v>
      </c>
      <c r="D12" s="17"/>
      <c r="E12" s="17"/>
      <c r="F12" s="17"/>
      <c r="G12" s="17"/>
      <c r="H12" s="24"/>
      <c r="I12" s="24"/>
    </row>
    <row r="13" spans="1:9" x14ac:dyDescent="0.35">
      <c r="A13" s="3" t="s">
        <v>4</v>
      </c>
      <c r="B13" s="11">
        <f>SUM(B9+B10+B11+B12)</f>
        <v>217.681675670522</v>
      </c>
      <c r="C13" s="11">
        <f>SUM(C9+C10+C11+C12)</f>
        <v>228.32230070865799</v>
      </c>
    </row>
    <row r="14" spans="1:9" x14ac:dyDescent="0.35">
      <c r="A14" s="4" t="s">
        <v>9</v>
      </c>
      <c r="B14" s="12"/>
      <c r="C14" s="12"/>
    </row>
    <row r="15" spans="1:9" x14ac:dyDescent="0.35">
      <c r="A15" s="8" t="s">
        <v>11</v>
      </c>
      <c r="B15" s="14">
        <f>B13*8.2%</f>
        <v>17.849897404982801</v>
      </c>
      <c r="C15" s="14">
        <f>C13*8.2%</f>
        <v>18.722428658109951</v>
      </c>
    </row>
    <row r="16" spans="1:9" x14ac:dyDescent="0.35">
      <c r="A16" s="8" t="s">
        <v>25</v>
      </c>
      <c r="B16" s="14">
        <f>B13*5.4%</f>
        <v>11.754810486208189</v>
      </c>
      <c r="C16" s="14">
        <f>C13*5.4%</f>
        <v>12.329404238267532</v>
      </c>
      <c r="D16" s="19">
        <f>B30*5.8%</f>
        <v>16.353582725790609</v>
      </c>
    </row>
    <row r="17" spans="1:5" x14ac:dyDescent="0.35">
      <c r="A17" s="8" t="s">
        <v>26</v>
      </c>
      <c r="B17" s="14">
        <f>B13*2%</f>
        <v>4.3536335134104398</v>
      </c>
      <c r="C17" s="14">
        <f>C13*2%</f>
        <v>4.5664460141731595</v>
      </c>
    </row>
    <row r="18" spans="1:5" x14ac:dyDescent="0.35">
      <c r="A18" s="8" t="s">
        <v>27</v>
      </c>
      <c r="B18" s="14">
        <f>B13*4.2%</f>
        <v>9.1426303781619236</v>
      </c>
      <c r="C18" s="14">
        <f>C13*4.2%</f>
        <v>9.5895366297636357</v>
      </c>
    </row>
    <row r="19" spans="1:5" x14ac:dyDescent="0.35">
      <c r="A19" s="8" t="s">
        <v>28</v>
      </c>
      <c r="B19" s="14">
        <f>B13*4.5%</f>
        <v>9.7956754051734887</v>
      </c>
      <c r="C19" s="14">
        <f>C13*4.5%</f>
        <v>10.274503531889609</v>
      </c>
      <c r="D19" s="19">
        <f>B13*5.8%</f>
        <v>12.625537188890275</v>
      </c>
      <c r="E19" s="19">
        <f>C13*5.8%</f>
        <v>13.242693441102162</v>
      </c>
    </row>
    <row r="20" spans="1:5" x14ac:dyDescent="0.35">
      <c r="A20" s="2" t="s">
        <v>24</v>
      </c>
      <c r="B20" s="20">
        <v>11.38</v>
      </c>
      <c r="C20" s="20">
        <v>12</v>
      </c>
    </row>
    <row r="21" spans="1:5" x14ac:dyDescent="0.35">
      <c r="A21" s="5" t="s">
        <v>12</v>
      </c>
      <c r="B21" s="15"/>
      <c r="C21" s="15"/>
    </row>
    <row r="22" spans="1:5" x14ac:dyDescent="0.35">
      <c r="A22" s="5" t="s">
        <v>13</v>
      </c>
      <c r="B22" s="15"/>
      <c r="C22" s="15"/>
    </row>
    <row r="23" spans="1:5" x14ac:dyDescent="0.35">
      <c r="A23" s="5" t="s">
        <v>14</v>
      </c>
      <c r="B23" s="15"/>
      <c r="C23" s="15"/>
      <c r="D23" s="19">
        <f>B13*5.8%</f>
        <v>12.625537188890275</v>
      </c>
    </row>
    <row r="24" spans="1:5" x14ac:dyDescent="0.35">
      <c r="A24" s="6" t="s">
        <v>15</v>
      </c>
      <c r="B24" s="15"/>
      <c r="C24" s="15"/>
      <c r="D24" s="19">
        <f>C13*5.8%</f>
        <v>13.242693441102162</v>
      </c>
    </row>
    <row r="25" spans="1:5" x14ac:dyDescent="0.35">
      <c r="A25" s="6" t="s">
        <v>16</v>
      </c>
      <c r="B25" s="15"/>
      <c r="C25" s="15"/>
    </row>
    <row r="26" spans="1:5" x14ac:dyDescent="0.35">
      <c r="A26" s="6" t="s">
        <v>17</v>
      </c>
      <c r="B26" s="15"/>
      <c r="C26" s="15"/>
    </row>
    <row r="27" spans="1:5" x14ac:dyDescent="0.35">
      <c r="A27" s="6" t="s">
        <v>18</v>
      </c>
      <c r="B27" s="15"/>
      <c r="C27" s="15"/>
    </row>
    <row r="28" spans="1:5" x14ac:dyDescent="0.35">
      <c r="A28" s="8" t="s">
        <v>20</v>
      </c>
      <c r="B28" s="15"/>
      <c r="C28" s="15"/>
    </row>
    <row r="29" spans="1:5" x14ac:dyDescent="0.35">
      <c r="A29" s="8" t="s">
        <v>19</v>
      </c>
      <c r="B29" s="15"/>
      <c r="C29" s="15"/>
    </row>
    <row r="30" spans="1:5" x14ac:dyDescent="0.35">
      <c r="A30" s="21" t="s">
        <v>22</v>
      </c>
      <c r="B30" s="22">
        <f>B6+B21+B22+B23+B24+B25+B26+B27+B28+B29</f>
        <v>281.95832285845881</v>
      </c>
      <c r="C30" s="22">
        <f>C6+C21+C22+C23+C24+C25+C26+C27+C28+C29</f>
        <v>295.80461978086186</v>
      </c>
    </row>
    <row r="31" spans="1:5" x14ac:dyDescent="0.35">
      <c r="A31" t="s">
        <v>5</v>
      </c>
    </row>
    <row r="32" spans="1:5" ht="14.25" customHeight="1" x14ac:dyDescent="0.35">
      <c r="A32" s="25" t="s">
        <v>32</v>
      </c>
      <c r="B32" s="25"/>
      <c r="C32" s="25"/>
    </row>
    <row r="33" spans="1:2" x14ac:dyDescent="0.35">
      <c r="A33" t="s">
        <v>8</v>
      </c>
    </row>
    <row r="34" spans="1:2" x14ac:dyDescent="0.35">
      <c r="A34" t="s">
        <v>23</v>
      </c>
    </row>
    <row r="36" spans="1:2" x14ac:dyDescent="0.35">
      <c r="B36" s="7"/>
    </row>
  </sheetData>
  <sheetProtection algorithmName="SHA-512" hashValue="JWipKBtMBUEU8uyGi4ylNm+zGnsv6yM7mB8WM7r53zLp4hnRGwSbHGpcGvjKehKe6IrWwk5KFi27LHS/mX3x2Q==" saltValue="ZBIUyVAyAK6kQcap5N7ETQ==" spinCount="100000" sheet="1" objects="1" scenarios="1"/>
  <mergeCells count="3">
    <mergeCell ref="A32:C32"/>
    <mergeCell ref="A1:C1"/>
    <mergeCell ref="A2:C4"/>
  </mergeCells>
  <pageMargins left="0.31496062992125984" right="0.31496062992125984" top="0.15748031496062992" bottom="0.15748031496062992" header="0.11811023622047245" footer="0.11811023622047245"/>
  <pageSetup paperSize="9"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E773E3806B76E4DB726E4B8EC134E75" ma:contentTypeVersion="16" ma:contentTypeDescription="Skapa ett nytt dokument." ma:contentTypeScope="" ma:versionID="f33f9ee09152c06fb6ec29408591ccf0">
  <xsd:schema xmlns:xsd="http://www.w3.org/2001/XMLSchema" xmlns:xs="http://www.w3.org/2001/XMLSchema" xmlns:p="http://schemas.microsoft.com/office/2006/metadata/properties" xmlns:ns2="ef19cda6-7d39-492a-8642-58fc3a27c313" xmlns:ns3="91c32f57-588f-4bb8-9002-cfd812192c2d" targetNamespace="http://schemas.microsoft.com/office/2006/metadata/properties" ma:root="true" ma:fieldsID="833a645adb6036194a130200657bb62e" ns2:_="" ns3:_="">
    <xsd:import namespace="ef19cda6-7d39-492a-8642-58fc3a27c313"/>
    <xsd:import namespace="91c32f57-588f-4bb8-9002-cfd812192c2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19cda6-7d39-492a-8642-58fc3a27c3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eringar" ma:readOnly="false" ma:fieldId="{5cf76f15-5ced-4ddc-b409-7134ff3c332f}" ma:taxonomyMulti="true" ma:sspId="346dfa3c-b651-4bbc-9963-d4a08547116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1c32f57-588f-4bb8-9002-cfd812192c2d" elementFormDefault="qualified">
    <xsd:import namespace="http://schemas.microsoft.com/office/2006/documentManagement/types"/>
    <xsd:import namespace="http://schemas.microsoft.com/office/infopath/2007/PartnerControls"/>
    <xsd:element name="SharedWithUsers" ma:index="14"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lat med information" ma:internalName="SharedWithDetails" ma:readOnly="true">
      <xsd:simpleType>
        <xsd:restriction base="dms:Note">
          <xsd:maxLength value="255"/>
        </xsd:restriction>
      </xsd:simpleType>
    </xsd:element>
    <xsd:element name="TaxCatchAll" ma:index="23" nillable="true" ma:displayName="Taxonomy Catch All Column" ma:hidden="true" ma:list="{49844bf4-185f-48cd-a14c-db5bc01fadba}" ma:internalName="TaxCatchAll" ma:showField="CatchAllData" ma:web="91c32f57-588f-4bb8-9002-cfd812192c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7BC543-10AB-4EB7-8D4E-1B3C79623DD4}"/>
</file>

<file path=customXml/itemProps2.xml><?xml version="1.0" encoding="utf-8"?>
<ds:datastoreItem xmlns:ds="http://schemas.openxmlformats.org/officeDocument/2006/customXml" ds:itemID="{CFFBAC97-C9FA-4A96-8B4F-B382A373D8A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Blad1</vt:lpstr>
      <vt:lpstr>Blad2</vt:lpstr>
      <vt:lpstr>Blad3</vt:lpstr>
    </vt:vector>
  </TitlesOfParts>
  <Company>Almega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almjht</dc:creator>
  <cp:lastModifiedBy>Ari Kouvonen</cp:lastModifiedBy>
  <cp:lastPrinted>2022-10-03T08:49:05Z</cp:lastPrinted>
  <dcterms:created xsi:type="dcterms:W3CDTF">2011-02-14T15:50:07Z</dcterms:created>
  <dcterms:modified xsi:type="dcterms:W3CDTF">2022-10-05T07:29:05Z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