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Users/almmjn/Downloads/"/>
    </mc:Choice>
  </mc:AlternateContent>
  <xr:revisionPtr revIDLastSave="0" documentId="8_{B81CD560-76D9-A046-915A-08C44E5F1F95}" xr6:coauthVersionLast="47" xr6:coauthVersionMax="47" xr10:uidLastSave="{00000000-0000-0000-0000-000000000000}"/>
  <bookViews>
    <workbookView xWindow="0" yWindow="500" windowWidth="34560" windowHeight="223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B7" i="1"/>
  <c r="B8" i="1" s="1"/>
  <c r="B9" i="1" s="1"/>
  <c r="B11" i="1" s="1"/>
  <c r="C8" i="1"/>
  <c r="C9" i="1" s="1"/>
  <c r="C11" i="1" s="1"/>
  <c r="C12" i="1" s="1"/>
  <c r="B12" i="1" l="1"/>
  <c r="C10" i="1"/>
  <c r="C13" i="1" l="1"/>
  <c r="D24" i="1" l="1"/>
  <c r="E19" i="1"/>
  <c r="C17" i="1"/>
  <c r="C16" i="1"/>
  <c r="C18" i="1"/>
  <c r="C19" i="1"/>
  <c r="C15" i="1"/>
  <c r="C6" i="1" l="1"/>
  <c r="C30" i="1" s="1"/>
  <c r="B10" i="1" l="1"/>
  <c r="B13" i="1" l="1"/>
  <c r="B15" i="1" l="1"/>
  <c r="D23" i="1"/>
  <c r="B19" i="1"/>
  <c r="D19" i="1"/>
  <c r="B18" i="1"/>
  <c r="B17" i="1"/>
  <c r="B16" i="1"/>
  <c r="B6" i="1" l="1"/>
  <c r="B30" i="1" s="1"/>
  <c r="D16" i="1" s="1"/>
</calcChain>
</file>

<file path=xl/sharedStrings.xml><?xml version="1.0" encoding="utf-8"?>
<sst xmlns="http://schemas.openxmlformats.org/spreadsheetml/2006/main" count="34" uniqueCount="34">
  <si>
    <t xml:space="preserve">Utgiftsposter </t>
  </si>
  <si>
    <t>Ingångslön*</t>
  </si>
  <si>
    <t xml:space="preserve">Lön (per timme) </t>
  </si>
  <si>
    <t xml:space="preserve">Semesterersättning 13,5 %  </t>
  </si>
  <si>
    <t xml:space="preserve">Summa </t>
  </si>
  <si>
    <t xml:space="preserve">* Ingångslön = Lägstlön enligt kollektivavtal för anställd fyllda 20 år. Eventuella undantag i form av lönebidrag eller liknande ej medräknat.  </t>
  </si>
  <si>
    <t>Kostnadsberäkning städ- och servicebranschen</t>
  </si>
  <si>
    <t xml:space="preserve">Lönesumma </t>
  </si>
  <si>
    <t xml:space="preserve">Moms med 25 % är ej inkluderat i ovanstående kalkyl. </t>
  </si>
  <si>
    <t xml:space="preserve">Kostnadsanslag utöver ovanstående fasta utgifter nedan: </t>
  </si>
  <si>
    <t xml:space="preserve">Lön med 6 års branschvana** </t>
  </si>
  <si>
    <t>Administration (Källa: SCB Städindex, 8,2%)</t>
  </si>
  <si>
    <r>
      <t xml:space="preserve">Avgift för medlemskap i Almega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</si>
  <si>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</si>
  <si>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(Ej med i kalkylen, uppskattas)</t>
    </r>
  </si>
  <si>
    <r>
      <t xml:space="preserve">Fackligt arbete </t>
    </r>
    <r>
      <rPr>
        <sz val="11"/>
        <color rgb="FFFF0000"/>
        <rFont val="Calibri"/>
        <family val="2"/>
        <scheme val="minor"/>
      </rPr>
      <t>(Ej med i kalkylen, uppskattas)</t>
    </r>
  </si>
  <si>
    <r>
      <t xml:space="preserve">Utbildning </t>
    </r>
    <r>
      <rPr>
        <sz val="11"/>
        <color rgb="FFFF0000"/>
        <rFont val="Calibri"/>
        <family val="2"/>
        <scheme val="minor"/>
      </rPr>
      <t>(Ej med i kalkylen, uppskattas)</t>
    </r>
  </si>
  <si>
    <r>
      <t xml:space="preserve">Arbetskläder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</si>
  <si>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</si>
  <si>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Marknadsföring</t>
    </r>
    <r>
      <rPr>
        <sz val="11"/>
        <color rgb="FFFF0000"/>
        <rFont val="Calibri"/>
        <family val="2"/>
        <scheme val="minor"/>
      </rPr>
      <t xml:space="preserve"> (Ej med i kalkylen, uppskattas)</t>
    </r>
  </si>
  <si>
    <r>
      <t xml:space="preserve">Lokalkostnad </t>
    </r>
    <r>
      <rPr>
        <sz val="11"/>
        <color rgb="FFFF0000"/>
        <rFont val="Calibri"/>
        <family val="2"/>
        <scheme val="minor"/>
      </rPr>
      <t>(Ej med i kalkylen, uppskattas)</t>
    </r>
  </si>
  <si>
    <t>Delsumma med angivna kostnader</t>
  </si>
  <si>
    <t>Totalsumma efter ifyllda uppskattade kostnader</t>
  </si>
  <si>
    <t>Genomsnittfrånvaro för städ- och Servicebranschen är 5,8 % och medianvinsten 4,5 %</t>
  </si>
  <si>
    <t>FORA</t>
  </si>
  <si>
    <t>Särskild löneskatt</t>
  </si>
  <si>
    <t>Sociala kostnader</t>
  </si>
  <si>
    <t xml:space="preserve">** Lön med 6 års branschvana = Lägstlön enligt kollektivavtal för anställd med 6 års branscherfarenhet. </t>
  </si>
  <si>
    <t>Städmaterial (Källa: SCB Städindex, 5,4%)</t>
  </si>
  <si>
    <t>Maskinkostnader (Källa: SCB Städindex, 2,0%)</t>
  </si>
  <si>
    <t>Transport (Källa: SCB Städindex, 4,2%)</t>
  </si>
  <si>
    <r>
      <t xml:space="preserve">Arbetskraftskostnad per timme utifrån kollektivavtal mellan Almega Serviceföretagen och Kommunal, 1 september 2023 - 31 augusti 2025. Lönerevision den 1 september 2024.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Times New Roman"/>
        <family val="1"/>
      </rPr>
      <t>Beräkningarna ska inte användas som någon form av riktmärke för slutlig prisnivå.</t>
    </r>
    <r>
      <rPr>
        <sz val="12"/>
        <color theme="1"/>
        <rFont val="Times New Roman"/>
        <family val="1"/>
      </rPr>
      <t xml:space="preserve"> Uppdaterad 2023-09-12</t>
    </r>
  </si>
  <si>
    <t>Medianvinst (Källa: Branschrapport 2020, 4,5%)</t>
  </si>
  <si>
    <t>Sjuklön (Källa: Branschrapport 2022, 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</si>
</sst>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3" x14ac:knownFonts="1">
    <font>
      <sz val="11"/>
      <color theme="1"/>
      <name val="Calibri"/>
      <family val="2"/>
      <scheme val="minor"/>
    </font>
    <font>
      <b/>
      <sz val="11"/>
      <color theme="1"/>
      <name val="Calibri"/>
      <family val="2"/>
      <scheme val="minor"/>
    </font>
    <font>
      <b/>
      <sz val="18"/>
      <color theme="1"/>
      <name val="Calibri"/>
      <family val="2"/>
      <scheme val="minor"/>
    </font>
    <font>
      <sz val="12"/>
      <color theme="1"/>
      <name val="Times New Roman"/>
      <family val="1"/>
    </font>
    <font>
      <b/>
      <u/>
      <sz val="11"/>
      <color theme="1"/>
      <name val="Calibri"/>
      <family val="2"/>
      <scheme val="minor"/>
    </font>
    <font>
      <u/>
      <sz val="11"/>
      <color theme="1"/>
      <name val="Calibri"/>
      <family val="2"/>
      <scheme val="minor"/>
    </font>
    <font>
      <sz val="11"/>
      <color rgb="FFFF0000"/>
      <name val="Calibri"/>
      <family val="2"/>
      <scheme val="minor"/>
    </font>
    <font>
      <sz val="12"/>
      <color rgb="FFFF0000"/>
      <name val="Times New Roman"/>
      <family val="1"/>
    </font>
    <font>
      <b/>
      <sz val="11"/>
      <color rgb="FFFF0000"/>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1" fillId="0" borderId="0" xfId="0" applyFont="1"/>
    <xf numFmtId="0" fontId="1" fillId="0" borderId="1" xfId="0" applyFont="1" applyBorder="1"/>
    <xf numFmtId="164" fontId="0" fillId="0" borderId="0" xfId="0" applyNumberFormat="1"/>
    <xf numFmtId="164" fontId="1" fillId="0" borderId="1" xfId="0" applyNumberFormat="1" applyFont="1" applyBorder="1" applyAlignment="1">
      <alignment horizontal="center"/>
    </xf>
    <xf numFmtId="0" fontId="10" fillId="0" borderId="0" xfId="0" applyFont="1"/>
    <xf numFmtId="0" fontId="9" fillId="0" borderId="0" xfId="0" applyFont="1"/>
    <xf numFmtId="2" fontId="10" fillId="0" borderId="0" xfId="0" applyNumberFormat="1" applyFont="1"/>
    <xf numFmtId="164" fontId="10" fillId="0" borderId="0" xfId="0" applyNumberFormat="1" applyFont="1"/>
    <xf numFmtId="0" fontId="11" fillId="0" borderId="0" xfId="0" applyFont="1"/>
    <xf numFmtId="0" fontId="12" fillId="0" borderId="0" xfId="0" applyFont="1"/>
    <xf numFmtId="0" fontId="8" fillId="2" borderId="2" xfId="0" applyFont="1" applyFill="1" applyBorder="1"/>
    <xf numFmtId="164" fontId="8" fillId="2" borderId="2" xfId="0" applyNumberFormat="1" applyFont="1" applyFill="1" applyBorder="1" applyAlignment="1">
      <alignment horizontal="center"/>
    </xf>
    <xf numFmtId="0" fontId="0" fillId="0" borderId="1" xfId="0" applyBorder="1"/>
    <xf numFmtId="164" fontId="0" fillId="0" borderId="3" xfId="0" applyNumberFormat="1" applyBorder="1" applyAlignment="1">
      <alignment horizontal="center"/>
    </xf>
    <xf numFmtId="0" fontId="5" fillId="0" borderId="3" xfId="0" applyFont="1" applyBorder="1" applyAlignment="1" applyProtection="1">
      <alignment horizontal="center"/>
      <protection locked="0"/>
    </xf>
    <xf numFmtId="164" fontId="0" fillId="0" borderId="1" xfId="0" applyNumberFormat="1" applyBorder="1" applyAlignment="1">
      <alignment horizontal="center"/>
    </xf>
    <xf numFmtId="164" fontId="0" fillId="0" borderId="1"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0" fontId="1" fillId="0" borderId="4" xfId="0" applyFont="1" applyBorder="1"/>
    <xf numFmtId="0" fontId="0" fillId="0" borderId="4" xfId="0" applyBorder="1"/>
    <xf numFmtId="0" fontId="0" fillId="0" borderId="3" xfId="0" applyBorder="1"/>
    <xf numFmtId="0" fontId="4" fillId="0" borderId="3" xfId="0" applyFont="1" applyBorder="1"/>
    <xf numFmtId="0" fontId="1" fillId="0" borderId="4" xfId="0" applyFont="1" applyBorder="1" applyAlignment="1">
      <alignment horizontal="center"/>
    </xf>
    <xf numFmtId="0" fontId="0" fillId="0" borderId="0" xfId="0" applyAlignment="1">
      <alignment wrapText="1"/>
    </xf>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left" wrapText="1"/>
    </xf>
  </cellXfs>
  <cellStyles count="1">
    <cellStyle name="Normal" xfId="0" builtinId="0"/>
  </cellStyles>
  <dxfs count="4">
    <dxf>
      <alignment horizontal="center" vertical="bottom" textRotation="0" wrapText="0" indent="0" justifyLastLine="0" shrinkToFit="0" readingOrder="0"/>
      <border diagonalUp="0" diagonalDown="0">
        <left style="thin">
          <color indexed="64"/>
        </left>
        <right style="thin">
          <color indexed="64"/>
        </right>
        <vertical/>
      </border>
    </dxf>
    <dxf>
      <alignment horizontal="center" vertical="bottom" textRotation="0" wrapText="0" indent="0" justifyLastLine="0" shrinkToFit="0" readingOrder="0"/>
      <border diagonalUp="0" diagonalDown="0">
        <left style="thin">
          <color indexed="64"/>
        </left>
        <right style="thin">
          <color indexed="64"/>
        </right>
        <vertical/>
      </border>
    </dxf>
    <dxf>
      <border diagonalUp="0" diagonalDown="0">
        <left style="thin">
          <color indexed="64"/>
        </left>
        <right style="thin">
          <color indexed="64"/>
        </right>
        <vertical/>
      </border>
      <protection locked="1" hidden="0"/>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C29" totalsRowShown="0" headerRowDxfId="3">
  <autoFilter ref="A5:C29" xr:uid="{00000000-0009-0000-0100-000001000000}"/>
  <tableColumns count="3">
    <tableColumn id="1" xr3:uid="{00000000-0010-0000-0000-000001000000}" name="Utgiftsposter " dataDxfId="2"/>
    <tableColumn id="2" xr3:uid="{00000000-0010-0000-0000-000002000000}" name="Ingångslön*" dataDxfId="1"/>
    <tableColumn id="3" xr3:uid="{00000000-0010-0000-0000-000003000000}" name="Lön med 6 års branschvana** " dataDxfId="0"/>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6"/>
  <sheetViews>
    <sheetView tabSelected="1" zoomScale="120" zoomScaleNormal="120" workbookViewId="0">
      <selection activeCell="D7" sqref="D7"/>
    </sheetView>
  </sheetViews>
  <sheetFormatPr baseColWidth="10" defaultColWidth="8.83203125" defaultRowHeight="15" x14ac:dyDescent="0.2"/>
  <cols>
    <col min="1" max="1" width="57.83203125" customWidth="1"/>
    <col min="2" max="2" width="28.1640625" customWidth="1"/>
    <col min="3" max="3" width="53.83203125" customWidth="1"/>
    <col min="4" max="4" width="29" style="5" customWidth="1"/>
    <col min="5" max="6" width="9.5" style="5" bestFit="1" customWidth="1"/>
    <col min="7" max="7" width="10.5" style="5" bestFit="1" customWidth="1"/>
    <col min="8" max="9" width="9.1640625" style="9"/>
  </cols>
  <sheetData>
    <row r="1" spans="1:9" ht="24" x14ac:dyDescent="0.3">
      <c r="A1" s="25" t="s">
        <v>6</v>
      </c>
      <c r="B1" s="26"/>
      <c r="C1" s="26"/>
    </row>
    <row r="2" spans="1:9" ht="1.5" customHeight="1" x14ac:dyDescent="0.2">
      <c r="A2" s="27" t="s">
        <v>31</v>
      </c>
      <c r="B2" s="27"/>
      <c r="C2" s="27"/>
    </row>
    <row r="3" spans="1:9" ht="19.5" customHeight="1" x14ac:dyDescent="0.2">
      <c r="A3" s="27"/>
      <c r="B3" s="27"/>
      <c r="C3" s="27"/>
    </row>
    <row r="4" spans="1:9" ht="39.75" customHeight="1" x14ac:dyDescent="0.2">
      <c r="A4" s="27"/>
      <c r="B4" s="27"/>
      <c r="C4" s="27"/>
    </row>
    <row r="5" spans="1:9" s="1" customFormat="1" x14ac:dyDescent="0.2">
      <c r="A5" s="19" t="s">
        <v>0</v>
      </c>
      <c r="B5" s="23" t="s">
        <v>1</v>
      </c>
      <c r="C5" s="23" t="s">
        <v>10</v>
      </c>
      <c r="D5" s="6"/>
      <c r="E5" s="6"/>
      <c r="F5" s="6"/>
      <c r="G5" s="6"/>
      <c r="H5" s="10"/>
      <c r="I5" s="10"/>
    </row>
    <row r="6" spans="1:9" x14ac:dyDescent="0.2">
      <c r="A6" s="2" t="s">
        <v>21</v>
      </c>
      <c r="B6" s="4">
        <f>SUBTOTAL(109,B13:B20)</f>
        <v>293.24680706342963</v>
      </c>
      <c r="C6" s="4">
        <f>SUBTOTAL(109,C13:C20)</f>
        <v>308.25422626508288</v>
      </c>
    </row>
    <row r="7" spans="1:9" x14ac:dyDescent="0.2">
      <c r="A7" s="20" t="s">
        <v>2</v>
      </c>
      <c r="B7" s="14">
        <f>24489/168</f>
        <v>145.76785714285714</v>
      </c>
      <c r="C7" s="14">
        <f>(24489+1250)/168</f>
        <v>153.20833333333334</v>
      </c>
      <c r="E7" s="7"/>
      <c r="F7" s="7"/>
      <c r="G7" s="7"/>
    </row>
    <row r="8" spans="1:9" s="1" customFormat="1" x14ac:dyDescent="0.2">
      <c r="A8" s="21" t="s">
        <v>3</v>
      </c>
      <c r="B8" s="14">
        <f>(B7*0.135)</f>
        <v>19.678660714285716</v>
      </c>
      <c r="C8" s="14">
        <f>(C7*0.135)</f>
        <v>20.683125000000004</v>
      </c>
      <c r="D8" s="6"/>
      <c r="E8" s="6"/>
      <c r="F8" s="6"/>
      <c r="G8" s="6"/>
      <c r="H8" s="10"/>
      <c r="I8" s="10"/>
    </row>
    <row r="9" spans="1:9" x14ac:dyDescent="0.2">
      <c r="A9" s="2" t="s">
        <v>7</v>
      </c>
      <c r="B9" s="4">
        <f>(B7+B8)</f>
        <v>165.44651785714285</v>
      </c>
      <c r="C9" s="4">
        <f>(C7+C8)</f>
        <v>173.89145833333333</v>
      </c>
      <c r="D9" s="8">
        <v>57000</v>
      </c>
      <c r="E9" s="8">
        <v>13.16</v>
      </c>
    </row>
    <row r="10" spans="1:9" x14ac:dyDescent="0.2">
      <c r="A10" s="21" t="s">
        <v>26</v>
      </c>
      <c r="B10" s="14">
        <f>(B9*0.3142)</f>
        <v>51.983295910714283</v>
      </c>
      <c r="C10" s="14">
        <f>(C9*0.3142)</f>
        <v>54.636696208333326</v>
      </c>
    </row>
    <row r="11" spans="1:9" x14ac:dyDescent="0.2">
      <c r="A11" s="21" t="s">
        <v>24</v>
      </c>
      <c r="B11" s="14">
        <f>(B9*0.0454)</f>
        <v>7.511271910714286</v>
      </c>
      <c r="C11" s="14">
        <f>(C9*0.0454)</f>
        <v>7.8946722083333336</v>
      </c>
    </row>
    <row r="12" spans="1:9" s="1" customFormat="1" x14ac:dyDescent="0.2">
      <c r="A12" s="21" t="s">
        <v>25</v>
      </c>
      <c r="B12" s="14">
        <f>(B11*0.2426)</f>
        <v>1.8222345655392858</v>
      </c>
      <c r="C12" s="14">
        <f>(C11*0.2426)</f>
        <v>1.9152474777416668</v>
      </c>
      <c r="D12" s="6"/>
      <c r="E12" s="6"/>
      <c r="F12" s="6"/>
      <c r="G12" s="6"/>
      <c r="H12" s="10"/>
      <c r="I12" s="10"/>
    </row>
    <row r="13" spans="1:9" x14ac:dyDescent="0.2">
      <c r="A13" s="2" t="s">
        <v>4</v>
      </c>
      <c r="B13" s="4">
        <f>SUM(B9+B10+B11+B12)</f>
        <v>226.7633202441107</v>
      </c>
      <c r="C13" s="4">
        <f>SUM(C9+C10+C11+C12)</f>
        <v>238.33807422774166</v>
      </c>
    </row>
    <row r="14" spans="1:9" x14ac:dyDescent="0.2">
      <c r="A14" s="22" t="s">
        <v>9</v>
      </c>
      <c r="B14" s="15"/>
      <c r="C14" s="15"/>
    </row>
    <row r="15" spans="1:9" x14ac:dyDescent="0.2">
      <c r="A15" s="13" t="s">
        <v>11</v>
      </c>
      <c r="B15" s="16">
        <f>B13*8.2%</f>
        <v>18.594592260017077</v>
      </c>
      <c r="C15" s="16">
        <f>C13*8.2%</f>
        <v>19.543722086674812</v>
      </c>
    </row>
    <row r="16" spans="1:9" x14ac:dyDescent="0.2">
      <c r="A16" s="21" t="s">
        <v>28</v>
      </c>
      <c r="B16" s="14">
        <f>B13*5.4%</f>
        <v>12.245219293181979</v>
      </c>
      <c r="C16" s="14">
        <f>C13*5.4%</f>
        <v>12.870256008298051</v>
      </c>
      <c r="D16" s="8">
        <f>B30*5.8%</f>
        <v>17.008314809678918</v>
      </c>
    </row>
    <row r="17" spans="1:5" x14ac:dyDescent="0.2">
      <c r="A17" s="13" t="s">
        <v>29</v>
      </c>
      <c r="B17" s="16">
        <f>B13*2%</f>
        <v>4.535266404882214</v>
      </c>
      <c r="C17" s="16">
        <f>C13*2%</f>
        <v>4.7667614845548334</v>
      </c>
    </row>
    <row r="18" spans="1:5" x14ac:dyDescent="0.2">
      <c r="A18" s="21" t="s">
        <v>30</v>
      </c>
      <c r="B18" s="14">
        <f>B13*4.2%</f>
        <v>9.5240594502526505</v>
      </c>
      <c r="C18" s="14">
        <f>C13*4.2%</f>
        <v>10.010199117565151</v>
      </c>
    </row>
    <row r="19" spans="1:5" x14ac:dyDescent="0.2">
      <c r="A19" s="13" t="s">
        <v>32</v>
      </c>
      <c r="B19" s="16">
        <f>B13*4.5%</f>
        <v>10.204349410984982</v>
      </c>
      <c r="C19" s="16">
        <f>C13*4.5%</f>
        <v>10.725213340248374</v>
      </c>
      <c r="D19" s="8">
        <f>B13*5.8%</f>
        <v>13.15227257415842</v>
      </c>
      <c r="E19" s="8">
        <f>C13*5.8%</f>
        <v>13.823608305209016</v>
      </c>
    </row>
    <row r="20" spans="1:5" x14ac:dyDescent="0.2">
      <c r="A20" s="21" t="s">
        <v>33</v>
      </c>
      <c r="B20" s="14">
        <v>11.38</v>
      </c>
      <c r="C20" s="14">
        <v>12</v>
      </c>
    </row>
    <row r="21" spans="1:5" x14ac:dyDescent="0.2">
      <c r="A21" s="13" t="s">
        <v>12</v>
      </c>
      <c r="B21" s="17"/>
      <c r="C21" s="17"/>
    </row>
    <row r="22" spans="1:5" x14ac:dyDescent="0.2">
      <c r="A22" s="21" t="s">
        <v>13</v>
      </c>
      <c r="B22" s="18"/>
      <c r="C22" s="18"/>
    </row>
    <row r="23" spans="1:5" x14ac:dyDescent="0.2">
      <c r="A23" s="13" t="s">
        <v>14</v>
      </c>
      <c r="B23" s="17"/>
      <c r="C23" s="17"/>
      <c r="D23" s="8">
        <f>B13*5.8%</f>
        <v>13.15227257415842</v>
      </c>
    </row>
    <row r="24" spans="1:5" x14ac:dyDescent="0.2">
      <c r="A24" s="21" t="s">
        <v>15</v>
      </c>
      <c r="B24" s="18"/>
      <c r="C24" s="18"/>
      <c r="D24" s="8">
        <f>C13*5.8%</f>
        <v>13.823608305209016</v>
      </c>
    </row>
    <row r="25" spans="1:5" x14ac:dyDescent="0.2">
      <c r="A25" s="13" t="s">
        <v>16</v>
      </c>
      <c r="B25" s="17"/>
      <c r="C25" s="17"/>
    </row>
    <row r="26" spans="1:5" x14ac:dyDescent="0.2">
      <c r="A26" s="21" t="s">
        <v>17</v>
      </c>
      <c r="B26" s="18"/>
      <c r="C26" s="18"/>
    </row>
    <row r="27" spans="1:5" x14ac:dyDescent="0.2">
      <c r="A27" s="13" t="s">
        <v>18</v>
      </c>
      <c r="B27" s="17"/>
      <c r="C27" s="17"/>
    </row>
    <row r="28" spans="1:5" x14ac:dyDescent="0.2">
      <c r="A28" s="21" t="s">
        <v>20</v>
      </c>
      <c r="B28" s="18"/>
      <c r="C28" s="18"/>
    </row>
    <row r="29" spans="1:5" x14ac:dyDescent="0.2">
      <c r="A29" s="13" t="s">
        <v>19</v>
      </c>
      <c r="B29" s="17"/>
      <c r="C29" s="17"/>
    </row>
    <row r="30" spans="1:5" x14ac:dyDescent="0.2">
      <c r="A30" s="11" t="s">
        <v>22</v>
      </c>
      <c r="B30" s="12">
        <f>B6+B21+B22+B23+B24+B25+B26+B27+B28+B29</f>
        <v>293.24680706342963</v>
      </c>
      <c r="C30" s="12">
        <f>C6+C21+C22+C23+C24+C25+C26+C27+C28+C29</f>
        <v>308.25422626508288</v>
      </c>
    </row>
    <row r="31" spans="1:5" x14ac:dyDescent="0.2">
      <c r="A31" t="s">
        <v>5</v>
      </c>
    </row>
    <row r="32" spans="1:5" ht="14.25" customHeight="1" x14ac:dyDescent="0.2">
      <c r="A32" s="24" t="s">
        <v>27</v>
      </c>
      <c r="B32" s="24"/>
      <c r="C32" s="24"/>
    </row>
    <row r="33" spans="1:2" x14ac:dyDescent="0.2">
      <c r="A33" t="s">
        <v>8</v>
      </c>
    </row>
    <row r="34" spans="1:2" x14ac:dyDescent="0.2">
      <c r="A34" t="s">
        <v>23</v>
      </c>
    </row>
    <row r="36" spans="1:2" x14ac:dyDescent="0.2">
      <c r="B36" s="3"/>
    </row>
  </sheetData>
  <sheetProtection algorithmName="SHA-512" hashValue="+pWKtwgg9Fl8zgRwpwEStw7LRxn3XWbrvqoUtJbL+PekJMBHAgVG5QiUGvXyPp2D+7z/43vr7nT5iimITOOyZw==" saltValue="FC4k7k52y/a7qHuxVxJ9zg==" spinCount="100000" sheet="1" objects="1" scenarios="1"/>
  <mergeCells count="3">
    <mergeCell ref="A32:C32"/>
    <mergeCell ref="A1:C1"/>
    <mergeCell ref="A2:C4"/>
  </mergeCells>
  <pageMargins left="0.31496062992125984" right="0.31496062992125984" top="0.15748031496062992" bottom="0.15748031496062992" header="0.11811023622047245" footer="0.11811023622047245"/>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773E3806B76E4DB726E4B8EC134E75" ma:contentTypeVersion="17" ma:contentTypeDescription="Create a new document." ma:contentTypeScope="" ma:versionID="b4a761b1af1ac1e133d0366aa82a9121">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cb482879349cd23b9805faa8904e4127"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46dfa3c-b651-4bbc-9963-d4a0854711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9844bf4-185f-48cd-a14c-db5bc01fadba}" ma:internalName="TaxCatchAll" ma:showField="CatchAllData" ma:web="91c32f57-588f-4bb8-9002-cfd812192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995E75-7C33-44ED-AD0C-6F88E3BA2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19cda6-7d39-492a-8642-58fc3a27c313"/>
    <ds:schemaRef ds:uri="91c32f57-588f-4bb8-9002-cfd812192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86028-FE3E-4393-8776-637348878B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Almega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almjht</dc:creator>
  <cp:lastModifiedBy>Michelle Jacobsson</cp:lastModifiedBy>
  <cp:lastPrinted>2023-09-12T15:41:07Z</cp:lastPrinted>
  <dcterms:created xsi:type="dcterms:W3CDTF">2011-02-14T15:50:07Z</dcterms:created>
  <dcterms:modified xsi:type="dcterms:W3CDTF">2024-02-14T08:31:42Z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